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xenosk-my.sharepoint.com/personal/pavlos_pxenosk_onmicrosoft_com/Documents/Παραδοτέα/TEBA 21-27/Πρόσκληση/26.12.2023/"/>
    </mc:Choice>
  </mc:AlternateContent>
  <xr:revisionPtr revIDLastSave="45" documentId="8_{82F78ABF-1DCA-42B8-8F2E-C4713547E116}" xr6:coauthVersionLast="47" xr6:coauthVersionMax="47" xr10:uidLastSave="{34913216-0390-420B-B69B-3C373727F559}"/>
  <bookViews>
    <workbookView xWindow="-120" yWindow="-120" windowWidth="29040" windowHeight="15720" xr2:uid="{00000000-000D-0000-FFFF-FFFF00000000}"/>
  </bookViews>
  <sheets>
    <sheet name="Κατανομή_ΠΥ" sheetId="4" r:id="rId1"/>
    <sheet name="Αναλυτικά στοιχεία αιτήσεων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6" l="1"/>
  <c r="D3" i="6"/>
  <c r="D4" i="6"/>
  <c r="D5" i="6"/>
  <c r="D6" i="6"/>
  <c r="D7" i="6"/>
  <c r="D8" i="6"/>
  <c r="D9" i="6"/>
  <c r="D10" i="6"/>
  <c r="D11" i="6"/>
  <c r="D12" i="6"/>
  <c r="D13" i="6"/>
  <c r="D14" i="6"/>
  <c r="D2" i="6"/>
  <c r="C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B15" i="6"/>
</calcChain>
</file>

<file path=xl/sharedStrings.xml><?xml version="1.0" encoding="utf-8"?>
<sst xmlns="http://schemas.openxmlformats.org/spreadsheetml/2006/main" count="65" uniqueCount="64">
  <si>
    <t>Ετικέτες γραμμής</t>
  </si>
  <si>
    <t>Περιφέρεια</t>
  </si>
  <si>
    <t>Τρόφιμα &amp; ΒΥΣ</t>
  </si>
  <si>
    <t>Τρόφιμα</t>
  </si>
  <si>
    <t>ΒΥΣ</t>
  </si>
  <si>
    <t>Συνοδευτικές Δράσεις</t>
  </si>
  <si>
    <t>Διοικητικές Δαπάνες</t>
  </si>
  <si>
    <t>Λιγότερο αναπτυγμένες περιφέρειες</t>
  </si>
  <si>
    <t>ΠΕΡΙΦΕΡΕΙΑ ΑΝΑΤ. ΜΑΚΕΔΟΝΙΑΣ &amp; ΘΡΑΚΗΣ</t>
  </si>
  <si>
    <t>ΠΕΡΙΦΕΡΕΙΑ ΒΟΡΕΙΟΥ ΑΙΓΑΙΟΥ</t>
  </si>
  <si>
    <t>ΠΕΡΙΦΕΡΕΙΑ ΔΥΤΙΚΗΣ ΕΛΛΑΔΑΣ</t>
  </si>
  <si>
    <t>ΠΕΡΙΦΕΡΕΙΑ ΔΥΤΙΚΗΣ ΜΑΚΕΔΟΝΙΑΣ</t>
  </si>
  <si>
    <t>ΠΕΡΙΦΕΡΕΙΑ ΗΠΕΙΡΟΥ</t>
  </si>
  <si>
    <t>ΠΕΡΙΦΕΡΕΙΑ ΘΕΣΣΑΛΙΑΣ</t>
  </si>
  <si>
    <t>ΠΕΡΙΦΕΡΕΙΑ ΙΟΝΙΩΝ ΝΗΣΩΝ</t>
  </si>
  <si>
    <t>ΠΕΡΙΦΕΡΕΙΑ ΚΕΝΤΡΙΚΗΣ ΜΑΚΕΔΟΝΙΑΣ</t>
  </si>
  <si>
    <t>ΠΕΡΙΦΕΡΕΙΑ ΚΡΗΤΗΣ</t>
  </si>
  <si>
    <t>ΠΕΡΙΦΕΡΕΙΑ ΠΕΛΟΠΟΝΝΗΣΟΥ</t>
  </si>
  <si>
    <t>ΠΕΡΙΦΕΡΕΙΑ ΣΤΕΡΕΑΣ ΕΛΛΑΔΑΣ</t>
  </si>
  <si>
    <t>Μετάβαση</t>
  </si>
  <si>
    <t>ΠΕΡΙΦΕΡΕΙΑ ΑΤΤΙΚΗΣ</t>
  </si>
  <si>
    <t>ΠΕΡΙΦΕΡΕΙΑ ΝΟΤΙΟΥ ΑΙΓΑΙΟΥ</t>
  </si>
  <si>
    <t>Ενεργές
Αιτήσεις</t>
  </si>
  <si>
    <t>Ενεργές
Αιτήσεις 
Σε Αστεγία</t>
  </si>
  <si>
    <t>Ενεργές
Αιτήσεις 
Σε Καταυλισμό</t>
  </si>
  <si>
    <t>Ενεργές
Αιτήσεις 
Μονογονεϊκές</t>
  </si>
  <si>
    <t>Ενεργά Μέλη</t>
  </si>
  <si>
    <t>Συνολικά Μέλη</t>
  </si>
  <si>
    <t>Ενεργά Μέλη
0 - 15</t>
  </si>
  <si>
    <t>Ενεργά Μέλη
0 - 18</t>
  </si>
  <si>
    <t>Ενεργά Μέλη
Θηλυκά</t>
  </si>
  <si>
    <t>Ενεργά Μέλη
Αρσενικά</t>
  </si>
  <si>
    <t>Ενεργά Μέλη
Θηλυκά
0-5</t>
  </si>
  <si>
    <t>Ενεργά Μέλη
Αρσενικά
0-5</t>
  </si>
  <si>
    <t>Ενεργά Μέλη
Θηλυκά
6-15</t>
  </si>
  <si>
    <t>Ενεργά Μέλη
Αρσενικά
6-15</t>
  </si>
  <si>
    <t>Ενεργά Μέλη
Θηλυκά
16-24</t>
  </si>
  <si>
    <t>Ενεργά Μέλη
Αρσενικά
16-24</t>
  </si>
  <si>
    <t>Ενεργά Μέλη
Θηλυκά
25-49</t>
  </si>
  <si>
    <t>Ενεργά Μέλη
Αρσενικά
25-49</t>
  </si>
  <si>
    <t>Ενεργά Μέλη
Θηλυκά
50-64</t>
  </si>
  <si>
    <t>Ενεργά Μέλη
Αρσενικά
50-64</t>
  </si>
  <si>
    <t>Ενεργά Μέλη
Θηλυκά
65+</t>
  </si>
  <si>
    <t>Ενεργά Μέλη
Αρσενικά
65+</t>
  </si>
  <si>
    <t>Ενεργά Μέλη
ΑΜΕΑ</t>
  </si>
  <si>
    <t>Ενεργά Μέλη
Σε Αστεγία</t>
  </si>
  <si>
    <t>Ενεργά Μέλη
Σε Καταυλισμό</t>
  </si>
  <si>
    <t>Ενεργά Μέλη
Σε Μονογονεϊκές 
Οικογένειες</t>
  </si>
  <si>
    <t>Ανατολική Μακεδονία και Θράκη</t>
  </si>
  <si>
    <t>Αττική</t>
  </si>
  <si>
    <t>Βόρειο Αιγαίο</t>
  </si>
  <si>
    <t>Δυτική Ελλάδα</t>
  </si>
  <si>
    <t>Δυτική Μακεδονία</t>
  </si>
  <si>
    <t>Ήπειρος</t>
  </si>
  <si>
    <t>Θεσσαλία</t>
  </si>
  <si>
    <t>Ιόνιες Νήσοι</t>
  </si>
  <si>
    <t>Κεντρική Μακεδονία</t>
  </si>
  <si>
    <t>Κρήτη</t>
  </si>
  <si>
    <t>Νότιο Αιγαίο</t>
  </si>
  <si>
    <t>Πελοπόννησος</t>
  </si>
  <si>
    <t>Στερεά Ελλάδα</t>
  </si>
  <si>
    <t>% αστέγων</t>
  </si>
  <si>
    <t xml:space="preserve"> ΕΝΕΡΓΑ ΜΕΛΗ</t>
  </si>
  <si>
    <t>Γενικό Σύνολο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</si>
</sst>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.000\ &quot;€&quot;_-;\-* #,##0.000\ &quot;€&quot;_-;_-* &quot;-&quot;??\ &quot;€&quot;_-;_-@_-"/>
    <numFmt numFmtId="171" formatCode="0.0000%"/>
  </numFmts>
  <fonts count="3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4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164" fontId="0" fillId="0" borderId="0" xfId="3" applyNumberFormat="1" applyFont="1"/>
    <xf numFmtId="44" fontId="0" fillId="0" borderId="0" xfId="5" applyFont="1"/>
    <xf numFmtId="165" fontId="0" fillId="0" borderId="0" xfId="5" applyNumberFormat="1" applyFont="1"/>
    <xf numFmtId="44" fontId="2" fillId="3" borderId="0" xfId="0" applyNumberFormat="1" applyFont="1" applyFill="1"/>
    <xf numFmtId="0" fontId="2" fillId="3" borderId="2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10" fontId="0" fillId="0" borderId="0" xfId="2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3" fontId="0" fillId="0" borderId="0" xfId="1" applyFont="1"/>
    <xf numFmtId="164" fontId="0" fillId="3" borderId="0" xfId="0" applyNumberFormat="1" applyFill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0" fillId="0" borderId="0" xfId="0" applyNumberFormat="1"/>
    <xf numFmtId="171" fontId="0" fillId="0" borderId="0" xfId="2" applyNumberFormat="1" applyFont="1"/>
  </cellXfs>
  <cellStyles count="6">
    <cellStyle name="Κανονικό" xfId="0" builtinId="0"/>
    <cellStyle name="Κόμμα" xfId="1" builtinId="3"/>
    <cellStyle name="Κόμμα 2" xfId="3" xr:uid="{00000000-0005-0000-0000-000003000000}"/>
    <cellStyle name="Νομισματική μονάδα 2" xfId="5" xr:uid="{00000000-0005-0000-0000-000005000000}"/>
    <cellStyle name="Ποσοστό" xfId="2" builtinId="5"/>
    <cellStyle name="Ποσοστό 2" xfId="4" xr:uid="{00000000-0005-0000-0000-000007000000}"/>
  </cellStyles>
  <dxfs count="2">
    <dxf>
      <numFmt numFmtId="14" formatCode="0.00%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1:AB15" totalsRowCount="1" headerRowDxfId="1">
  <autoFilter ref="A1:AB14" xr:uid="{00000000-0009-0000-0100-000002000000}"/>
  <tableColumns count="28">
    <tableColumn id="1" xr3:uid="{00000000-0010-0000-0000-000001000000}" name="Περιφέρεια"/>
    <tableColumn id="2" xr3:uid="{00000000-0010-0000-0000-000002000000}" name="Ενεργές_x000a_Αιτήσεις" totalsRowFunction="sum"/>
    <tableColumn id="4" xr3:uid="{00000000-0010-0000-0000-000004000000}" name="Ενεργές_x000a_Αιτήσεις _x000a_Σε Αστεγία" totalsRowFunction="sum"/>
    <tableColumn id="3" xr3:uid="{00000000-0010-0000-0000-000003000000}" name="% αστέγων" totalsRowFunction="custom" dataDxfId="0" dataCellStyle="Ποσοστό">
      <calculatedColumnFormula>Table1[[#This Row],[Ενεργές
Αιτήσεις 
Σε Αστεγία]]/Table1[[#This Row],[Ενεργές
Αιτήσεις]]</calculatedColumnFormula>
      <totalsRowFormula>Table1[[#Totals],[Ενεργές
Αιτήσεις 
Σε Αστεγία]]/Table1[[#Totals],[Ενεργές
Αιτήσεις]]</totalsRowFormula>
    </tableColumn>
    <tableColumn id="5" xr3:uid="{00000000-0010-0000-0000-000005000000}" name="Ενεργές_x000a_Αιτήσεις _x000a_Σε Καταυλισμό" totalsRowFunction="sum"/>
    <tableColumn id="6" xr3:uid="{00000000-0010-0000-0000-000006000000}" name="Ενεργές_x000a_Αιτήσεις _x000a_Μονογονεϊκές" totalsRowFunction="sum"/>
    <tableColumn id="7" xr3:uid="{00000000-0010-0000-0000-000007000000}" name="Ενεργά Μέλη" totalsRowFunction="sum"/>
    <tableColumn id="8" xr3:uid="{00000000-0010-0000-0000-000008000000}" name="Συνολικά Μέλη" totalsRowFunction="sum" totalsRowCellStyle="Κόμμα"/>
    <tableColumn id="9" xr3:uid="{00000000-0010-0000-0000-000009000000}" name="Ενεργά Μέλη_x000a_0 - 15" totalsRowFunction="sum"/>
    <tableColumn id="10" xr3:uid="{00000000-0010-0000-0000-00000A000000}" name="Ενεργά Μέλη_x000a_0 - 18" totalsRowFunction="sum"/>
    <tableColumn id="11" xr3:uid="{00000000-0010-0000-0000-00000B000000}" name="Ενεργά Μέλη_x000a_Θηλυκά" totalsRowFunction="sum"/>
    <tableColumn id="12" xr3:uid="{00000000-0010-0000-0000-00000C000000}" name="Ενεργά Μέλη_x000a_Αρσενικά" totalsRowFunction="sum"/>
    <tableColumn id="13" xr3:uid="{00000000-0010-0000-0000-00000D000000}" name="Ενεργά Μέλη_x000a_Θηλυκά_x000a_0-5" totalsRowFunction="sum"/>
    <tableColumn id="14" xr3:uid="{00000000-0010-0000-0000-00000E000000}" name="Ενεργά Μέλη_x000a_Αρσενικά_x000a_0-5" totalsRowFunction="sum"/>
    <tableColumn id="15" xr3:uid="{00000000-0010-0000-0000-00000F000000}" name="Ενεργά Μέλη_x000a_Θηλυκά_x000a_6-15" totalsRowFunction="sum"/>
    <tableColumn id="16" xr3:uid="{00000000-0010-0000-0000-000010000000}" name="Ενεργά Μέλη_x000a_Αρσενικά_x000a_6-15" totalsRowFunction="sum"/>
    <tableColumn id="17" xr3:uid="{00000000-0010-0000-0000-000011000000}" name="Ενεργά Μέλη_x000a_Θηλυκά_x000a_16-24" totalsRowFunction="sum"/>
    <tableColumn id="18" xr3:uid="{00000000-0010-0000-0000-000012000000}" name="Ενεργά Μέλη_x000a_Αρσενικά_x000a_16-24" totalsRowFunction="sum"/>
    <tableColumn id="19" xr3:uid="{00000000-0010-0000-0000-000013000000}" name="Ενεργά Μέλη_x000a_Θηλυκά_x000a_25-49" totalsRowFunction="sum"/>
    <tableColumn id="20" xr3:uid="{00000000-0010-0000-0000-000014000000}" name="Ενεργά Μέλη_x000a_Αρσενικά_x000a_25-49" totalsRowFunction="sum"/>
    <tableColumn id="21" xr3:uid="{00000000-0010-0000-0000-000015000000}" name="Ενεργά Μέλη_x000a_Θηλυκά_x000a_50-64" totalsRowFunction="sum"/>
    <tableColumn id="22" xr3:uid="{00000000-0010-0000-0000-000016000000}" name="Ενεργά Μέλη_x000a_Αρσενικά_x000a_50-64" totalsRowFunction="sum"/>
    <tableColumn id="23" xr3:uid="{00000000-0010-0000-0000-000017000000}" name="Ενεργά Μέλη_x000a_Θηλυκά_x000a_65+" totalsRowFunction="sum"/>
    <tableColumn id="24" xr3:uid="{00000000-0010-0000-0000-000018000000}" name="Ενεργά Μέλη_x000a_Αρσενικά_x000a_65+" totalsRowFunction="sum"/>
    <tableColumn id="25" xr3:uid="{00000000-0010-0000-0000-000019000000}" name="Ενεργά Μέλη_x000a_ΑΜΕΑ" totalsRowFunction="sum"/>
    <tableColumn id="26" xr3:uid="{00000000-0010-0000-0000-00001A000000}" name="Ενεργά Μέλη_x000a_Σε Αστεγία" totalsRowFunction="sum"/>
    <tableColumn id="27" xr3:uid="{00000000-0010-0000-0000-00001B000000}" name="Ενεργά Μέλη_x000a_Σε Καταυλισμό" totalsRowFunction="sum"/>
    <tableColumn id="28" xr3:uid="{00000000-0010-0000-0000-00001C000000}" name="Ενεργά Μέλη_x000a_Σε Μονογονεϊκές _x000a_Οικογένειες" totalsRowFunction="sum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A1:N39"/>
  <sheetViews>
    <sheetView tabSelected="1" zoomScale="90" zoomScaleNormal="90" workbookViewId="0">
      <selection activeCell="F24" sqref="F24"/>
    </sheetView>
  </sheetViews>
  <sheetFormatPr defaultRowHeight="15" x14ac:dyDescent="0.25"/>
  <cols>
    <col min="1" max="1" width="25.7109375" customWidth="1"/>
    <col min="2" max="2" width="35" style="1" bestFit="1" customWidth="1"/>
    <col min="3" max="3" width="20.7109375" customWidth="1"/>
    <col min="4" max="4" width="20.28515625" customWidth="1"/>
    <col min="5" max="5" width="20" customWidth="1"/>
    <col min="6" max="6" width="18.5703125" customWidth="1"/>
    <col min="7" max="7" width="17.5703125" style="2" customWidth="1"/>
    <col min="8" max="8" width="18.140625" customWidth="1"/>
    <col min="9" max="9" width="12.140625" bestFit="1" customWidth="1"/>
  </cols>
  <sheetData>
    <row r="1" spans="1:14" ht="36.75" customHeight="1" x14ac:dyDescent="0.25">
      <c r="A1" s="3" t="s">
        <v>0</v>
      </c>
      <c r="B1" s="4" t="s">
        <v>1</v>
      </c>
      <c r="C1" s="5" t="s">
        <v>62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</row>
    <row r="2" spans="1:14" ht="30" x14ac:dyDescent="0.25">
      <c r="A2" s="19" t="s">
        <v>7</v>
      </c>
      <c r="B2" s="6" t="s">
        <v>8</v>
      </c>
      <c r="C2" s="7">
        <v>25010</v>
      </c>
      <c r="D2" s="8">
        <v>28965284.969999999</v>
      </c>
      <c r="E2" s="8">
        <v>24330839.370000001</v>
      </c>
      <c r="F2" s="9">
        <v>4634445.5999999978</v>
      </c>
      <c r="G2" s="2">
        <v>2027569.95</v>
      </c>
      <c r="H2" s="2">
        <v>2027569.95</v>
      </c>
      <c r="I2" s="24"/>
      <c r="K2" s="25"/>
      <c r="L2" s="25"/>
      <c r="M2" s="14"/>
      <c r="N2" s="14"/>
    </row>
    <row r="3" spans="1:14" x14ac:dyDescent="0.25">
      <c r="A3" s="20"/>
      <c r="B3" s="6" t="s">
        <v>9</v>
      </c>
      <c r="C3" s="7">
        <v>5391</v>
      </c>
      <c r="D3" s="8">
        <v>6243576.6299999999</v>
      </c>
      <c r="E3" s="8">
        <v>5244604.37</v>
      </c>
      <c r="F3" s="9">
        <v>998972.25999999978</v>
      </c>
      <c r="G3" s="2">
        <v>437050.36</v>
      </c>
      <c r="H3" s="2">
        <v>437050.36</v>
      </c>
      <c r="I3" s="24"/>
      <c r="K3" s="25"/>
      <c r="L3" s="25"/>
      <c r="M3" s="14"/>
      <c r="N3" s="14"/>
    </row>
    <row r="4" spans="1:14" x14ac:dyDescent="0.25">
      <c r="A4" s="20"/>
      <c r="B4" s="6" t="s">
        <v>10</v>
      </c>
      <c r="C4" s="7">
        <v>41299</v>
      </c>
      <c r="D4" s="8">
        <v>47830360.020000003</v>
      </c>
      <c r="E4" s="8">
        <v>40177502.420000002</v>
      </c>
      <c r="F4" s="9">
        <v>7652857.6000000015</v>
      </c>
      <c r="G4" s="2">
        <v>3348125.2</v>
      </c>
      <c r="H4" s="2">
        <v>3348125.2</v>
      </c>
      <c r="I4" s="24"/>
      <c r="K4" s="25"/>
      <c r="L4" s="25"/>
      <c r="M4" s="14"/>
      <c r="N4" s="14"/>
    </row>
    <row r="5" spans="1:14" x14ac:dyDescent="0.25">
      <c r="A5" s="20"/>
      <c r="B5" s="6" t="s">
        <v>11</v>
      </c>
      <c r="C5" s="7">
        <v>8223</v>
      </c>
      <c r="D5" s="8">
        <v>9523452.1500000004</v>
      </c>
      <c r="E5" s="8">
        <v>7999699.8099999996</v>
      </c>
      <c r="F5" s="9">
        <v>1523752.3400000008</v>
      </c>
      <c r="G5" s="2">
        <v>666641.65</v>
      </c>
      <c r="H5" s="2">
        <v>666641.65</v>
      </c>
      <c r="I5" s="24"/>
      <c r="K5" s="25"/>
      <c r="L5" s="25"/>
      <c r="M5" s="14"/>
      <c r="N5" s="14"/>
    </row>
    <row r="6" spans="1:14" x14ac:dyDescent="0.25">
      <c r="A6" s="20"/>
      <c r="B6" s="6" t="s">
        <v>12</v>
      </c>
      <c r="C6" s="7">
        <v>8815</v>
      </c>
      <c r="D6" s="8">
        <v>10209075.85</v>
      </c>
      <c r="E6" s="8">
        <v>8575623.7100000009</v>
      </c>
      <c r="F6" s="9">
        <v>1633452.1399999987</v>
      </c>
      <c r="G6" s="2">
        <v>714635.31</v>
      </c>
      <c r="H6" s="2">
        <v>714635.31</v>
      </c>
      <c r="I6" s="24"/>
      <c r="K6" s="25"/>
      <c r="L6" s="25"/>
      <c r="M6" s="14"/>
      <c r="N6" s="14"/>
    </row>
    <row r="7" spans="1:14" x14ac:dyDescent="0.25">
      <c r="A7" s="20"/>
      <c r="B7" s="6" t="s">
        <v>13</v>
      </c>
      <c r="C7" s="7">
        <v>26956</v>
      </c>
      <c r="D7" s="8">
        <v>31219041.25</v>
      </c>
      <c r="E7" s="8">
        <v>26223994.649999999</v>
      </c>
      <c r="F7" s="9">
        <v>4995046.6000000015</v>
      </c>
      <c r="G7" s="2">
        <v>2185332.89</v>
      </c>
      <c r="H7" s="2">
        <v>2185332.89</v>
      </c>
      <c r="I7" s="24"/>
      <c r="K7" s="25"/>
      <c r="L7" s="25"/>
      <c r="M7" s="14"/>
      <c r="N7" s="14"/>
    </row>
    <row r="8" spans="1:14" x14ac:dyDescent="0.25">
      <c r="A8" s="20"/>
      <c r="B8" s="6" t="s">
        <v>14</v>
      </c>
      <c r="C8" s="7">
        <v>2740</v>
      </c>
      <c r="D8" s="8">
        <v>3173325.9</v>
      </c>
      <c r="E8" s="8">
        <v>2665593.7599999998</v>
      </c>
      <c r="F8" s="9">
        <v>507732.14000000013</v>
      </c>
      <c r="G8" s="2">
        <v>222132.82</v>
      </c>
      <c r="H8" s="2">
        <v>222132.82</v>
      </c>
      <c r="I8" s="24"/>
      <c r="K8" s="25"/>
      <c r="L8" s="25"/>
      <c r="M8" s="14"/>
      <c r="N8" s="14"/>
    </row>
    <row r="9" spans="1:14" x14ac:dyDescent="0.25">
      <c r="A9" s="20"/>
      <c r="B9" s="6" t="s">
        <v>15</v>
      </c>
      <c r="C9" s="7">
        <v>55229</v>
      </c>
      <c r="D9" s="8">
        <v>63963363.609999999</v>
      </c>
      <c r="E9" s="8">
        <v>53729225.43</v>
      </c>
      <c r="F9" s="9">
        <v>10234138.18</v>
      </c>
      <c r="G9" s="2">
        <v>4477435.45</v>
      </c>
      <c r="H9" s="2">
        <v>4477435.45</v>
      </c>
      <c r="I9" s="24"/>
      <c r="K9" s="25"/>
      <c r="L9" s="25"/>
      <c r="M9" s="14"/>
      <c r="N9" s="14"/>
    </row>
    <row r="10" spans="1:14" x14ac:dyDescent="0.25">
      <c r="A10" s="20"/>
      <c r="B10" s="6" t="s">
        <v>16</v>
      </c>
      <c r="C10" s="7">
        <v>10503</v>
      </c>
      <c r="D10" s="8">
        <v>12164029.91</v>
      </c>
      <c r="E10" s="8">
        <v>10217785.119999999</v>
      </c>
      <c r="F10" s="9">
        <v>1946244.790000001</v>
      </c>
      <c r="G10" s="2">
        <v>851482.09</v>
      </c>
      <c r="H10" s="2">
        <v>851482.09</v>
      </c>
      <c r="I10" s="24"/>
      <c r="K10" s="25"/>
      <c r="L10" s="25"/>
      <c r="M10" s="14"/>
      <c r="N10" s="14"/>
    </row>
    <row r="11" spans="1:14" x14ac:dyDescent="0.25">
      <c r="A11" s="20"/>
      <c r="B11" s="6" t="s">
        <v>17</v>
      </c>
      <c r="C11" s="7">
        <v>21337</v>
      </c>
      <c r="D11" s="8">
        <v>24711406.859999999</v>
      </c>
      <c r="E11" s="8">
        <v>20757581.760000002</v>
      </c>
      <c r="F11" s="9">
        <v>3953825.0999999978</v>
      </c>
      <c r="G11" s="2">
        <v>1729798.48</v>
      </c>
      <c r="H11" s="2">
        <v>1729798.48</v>
      </c>
      <c r="I11" s="24"/>
      <c r="K11" s="25"/>
      <c r="L11" s="25"/>
      <c r="M11" s="14"/>
      <c r="N11" s="14"/>
    </row>
    <row r="12" spans="1:14" x14ac:dyDescent="0.25">
      <c r="A12" s="21"/>
      <c r="B12" s="6" t="s">
        <v>18</v>
      </c>
      <c r="C12" s="7">
        <v>17609</v>
      </c>
      <c r="D12" s="8">
        <v>20393830.59</v>
      </c>
      <c r="E12" s="8">
        <v>17130817.699999999</v>
      </c>
      <c r="F12" s="9">
        <v>3263012.8900000006</v>
      </c>
      <c r="G12" s="2">
        <v>1427568.14</v>
      </c>
      <c r="H12" s="2">
        <v>1427568.14</v>
      </c>
      <c r="I12" s="24"/>
      <c r="K12" s="25"/>
      <c r="L12" s="25"/>
      <c r="M12" s="14"/>
      <c r="N12" s="14"/>
    </row>
    <row r="13" spans="1:14" x14ac:dyDescent="0.25">
      <c r="A13" s="22" t="s">
        <v>19</v>
      </c>
      <c r="B13" s="6" t="s">
        <v>20</v>
      </c>
      <c r="C13" s="7">
        <v>75764</v>
      </c>
      <c r="D13" s="8">
        <v>87745935.650000006</v>
      </c>
      <c r="E13" s="8">
        <v>73706585.950000003</v>
      </c>
      <c r="F13" s="9">
        <v>14039349.700000003</v>
      </c>
      <c r="G13" s="2">
        <v>6142215.5</v>
      </c>
      <c r="H13" s="2">
        <v>6142215.5</v>
      </c>
      <c r="I13" s="24"/>
      <c r="K13" s="25"/>
      <c r="L13" s="25"/>
      <c r="M13" s="14"/>
      <c r="N13" s="14"/>
    </row>
    <row r="14" spans="1:14" x14ac:dyDescent="0.25">
      <c r="A14" s="23"/>
      <c r="B14" s="6" t="s">
        <v>21</v>
      </c>
      <c r="C14" s="7">
        <v>4088</v>
      </c>
      <c r="D14" s="8">
        <v>4734509.59</v>
      </c>
      <c r="E14" s="8">
        <v>3976988.06</v>
      </c>
      <c r="F14" s="9">
        <v>757521.5299999998</v>
      </c>
      <c r="G14" s="2">
        <v>331415.67</v>
      </c>
      <c r="H14" s="2">
        <v>331415.67</v>
      </c>
      <c r="I14" s="24"/>
      <c r="K14" s="25"/>
      <c r="L14" s="25"/>
      <c r="M14" s="14"/>
      <c r="N14" s="14"/>
    </row>
    <row r="15" spans="1:14" x14ac:dyDescent="0.25">
      <c r="A15" s="11" t="s">
        <v>63</v>
      </c>
      <c r="B15" s="12"/>
      <c r="C15" s="18">
        <v>302964</v>
      </c>
      <c r="D15" s="10">
        <v>350877192.97999996</v>
      </c>
      <c r="E15" s="10">
        <v>294736842.11000001</v>
      </c>
      <c r="F15" s="10">
        <v>56140350.870000005</v>
      </c>
      <c r="G15" s="10">
        <v>24561403.510000005</v>
      </c>
      <c r="H15" s="10">
        <v>24561403.510000005</v>
      </c>
      <c r="I15" s="24"/>
      <c r="K15" s="25"/>
      <c r="L15" s="25"/>
      <c r="M15" s="14"/>
      <c r="N15" s="14"/>
    </row>
    <row r="16" spans="1:14" x14ac:dyDescent="0.25">
      <c r="C16" s="1"/>
      <c r="D16" s="1"/>
      <c r="E16" s="2"/>
    </row>
    <row r="17" spans="2:5" x14ac:dyDescent="0.25">
      <c r="C17" s="1"/>
      <c r="D17" s="1"/>
      <c r="E17" s="2"/>
    </row>
    <row r="18" spans="2:5" x14ac:dyDescent="0.25">
      <c r="C18" s="1"/>
      <c r="D18" s="1"/>
      <c r="E18" s="2"/>
    </row>
    <row r="19" spans="2:5" x14ac:dyDescent="0.25">
      <c r="C19" s="1"/>
      <c r="D19" s="1"/>
      <c r="E19" s="2"/>
    </row>
    <row r="20" spans="2:5" x14ac:dyDescent="0.25">
      <c r="C20" s="1"/>
      <c r="D20" s="1"/>
      <c r="E20" s="2"/>
    </row>
    <row r="21" spans="2:5" x14ac:dyDescent="0.25">
      <c r="C21" s="1"/>
      <c r="D21" s="1"/>
      <c r="E21" s="2"/>
    </row>
    <row r="23" spans="2:5" x14ac:dyDescent="0.25">
      <c r="B23"/>
    </row>
    <row r="24" spans="2:5" x14ac:dyDescent="0.25">
      <c r="B24"/>
    </row>
    <row r="25" spans="2:5" x14ac:dyDescent="0.25">
      <c r="B25"/>
    </row>
    <row r="26" spans="2:5" x14ac:dyDescent="0.25">
      <c r="B26"/>
    </row>
    <row r="27" spans="2:5" x14ac:dyDescent="0.25">
      <c r="B27"/>
    </row>
    <row r="28" spans="2:5" x14ac:dyDescent="0.25">
      <c r="B28"/>
    </row>
    <row r="29" spans="2:5" x14ac:dyDescent="0.25">
      <c r="B29"/>
    </row>
    <row r="30" spans="2:5" x14ac:dyDescent="0.25">
      <c r="B30"/>
    </row>
    <row r="31" spans="2:5" x14ac:dyDescent="0.25">
      <c r="B31"/>
    </row>
    <row r="32" spans="2:5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</sheetData>
  <mergeCells count="2">
    <mergeCell ref="A2:A12"/>
    <mergeCell ref="A13:A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</sheetPr>
  <dimension ref="A1:AB15"/>
  <sheetViews>
    <sheetView workbookViewId="0">
      <selection activeCell="B25" sqref="B25"/>
    </sheetView>
  </sheetViews>
  <sheetFormatPr defaultRowHeight="15" x14ac:dyDescent="0.25"/>
  <cols>
    <col min="1" max="1" width="31.28515625" bestFit="1" customWidth="1"/>
    <col min="2" max="3" width="22" customWidth="1"/>
    <col min="4" max="4" width="21.7109375" customWidth="1"/>
    <col min="5" max="5" width="13.7109375" customWidth="1"/>
    <col min="6" max="6" width="16.5703125" customWidth="1"/>
    <col min="7" max="7" width="19.42578125" customWidth="1"/>
    <col min="8" max="8" width="17.5703125" customWidth="1"/>
    <col min="9" max="28" width="13.28515625" customWidth="1"/>
  </cols>
  <sheetData>
    <row r="1" spans="1:28" s="13" customFormat="1" ht="75" x14ac:dyDescent="0.25">
      <c r="A1" s="15" t="s">
        <v>1</v>
      </c>
      <c r="B1" s="16" t="s">
        <v>22</v>
      </c>
      <c r="C1" s="16" t="s">
        <v>23</v>
      </c>
      <c r="D1" s="16" t="s">
        <v>61</v>
      </c>
      <c r="E1" s="16" t="s">
        <v>24</v>
      </c>
      <c r="F1" s="16" t="s">
        <v>25</v>
      </c>
      <c r="G1" s="15" t="s">
        <v>26</v>
      </c>
      <c r="H1" s="15" t="s">
        <v>27</v>
      </c>
      <c r="I1" s="16" t="s">
        <v>28</v>
      </c>
      <c r="J1" s="16" t="s">
        <v>29</v>
      </c>
      <c r="K1" s="16" t="s">
        <v>30</v>
      </c>
      <c r="L1" s="16" t="s">
        <v>31</v>
      </c>
      <c r="M1" s="16" t="s">
        <v>32</v>
      </c>
      <c r="N1" s="16" t="s">
        <v>33</v>
      </c>
      <c r="O1" s="16" t="s">
        <v>34</v>
      </c>
      <c r="P1" s="16" t="s">
        <v>35</v>
      </c>
      <c r="Q1" s="16" t="s">
        <v>36</v>
      </c>
      <c r="R1" s="16" t="s">
        <v>37</v>
      </c>
      <c r="S1" s="16" t="s">
        <v>38</v>
      </c>
      <c r="T1" s="16" t="s">
        <v>39</v>
      </c>
      <c r="U1" s="16" t="s">
        <v>40</v>
      </c>
      <c r="V1" s="16" t="s">
        <v>41</v>
      </c>
      <c r="W1" s="16" t="s">
        <v>42</v>
      </c>
      <c r="X1" s="16" t="s">
        <v>43</v>
      </c>
      <c r="Y1" s="16" t="s">
        <v>44</v>
      </c>
      <c r="Z1" s="16" t="s">
        <v>45</v>
      </c>
      <c r="AA1" s="16" t="s">
        <v>46</v>
      </c>
      <c r="AB1" s="16" t="s">
        <v>47</v>
      </c>
    </row>
    <row r="2" spans="1:28" x14ac:dyDescent="0.25">
      <c r="A2" t="s">
        <v>48</v>
      </c>
      <c r="B2">
        <v>12985</v>
      </c>
      <c r="C2">
        <v>368</v>
      </c>
      <c r="D2" s="14">
        <f>Table1[[#This Row],[Ενεργές
Αιτήσεις 
Σε Αστεγία]]/Table1[[#This Row],[Ενεργές
Αιτήσεις]]</f>
        <v>2.8340392760877936E-2</v>
      </c>
      <c r="E2">
        <v>943</v>
      </c>
      <c r="F2">
        <v>769</v>
      </c>
      <c r="G2">
        <v>25010</v>
      </c>
      <c r="H2">
        <v>100423</v>
      </c>
      <c r="I2">
        <v>3916</v>
      </c>
      <c r="J2">
        <v>4868</v>
      </c>
      <c r="K2">
        <v>13274</v>
      </c>
      <c r="L2">
        <v>11736</v>
      </c>
      <c r="M2">
        <v>594</v>
      </c>
      <c r="N2">
        <v>626</v>
      </c>
      <c r="O2">
        <v>1163</v>
      </c>
      <c r="P2">
        <v>1287</v>
      </c>
      <c r="Q2">
        <v>1402</v>
      </c>
      <c r="R2">
        <v>1252</v>
      </c>
      <c r="S2">
        <v>4404</v>
      </c>
      <c r="T2">
        <v>3624</v>
      </c>
      <c r="U2">
        <v>4025</v>
      </c>
      <c r="V2">
        <v>3484</v>
      </c>
      <c r="W2">
        <v>1575</v>
      </c>
      <c r="X2">
        <v>1328</v>
      </c>
      <c r="Y2">
        <v>1913</v>
      </c>
      <c r="Z2">
        <v>599</v>
      </c>
      <c r="AA2">
        <v>2638</v>
      </c>
      <c r="AB2">
        <v>2190</v>
      </c>
    </row>
    <row r="3" spans="1:28" x14ac:dyDescent="0.25">
      <c r="A3" t="s">
        <v>49</v>
      </c>
      <c r="B3">
        <v>46017</v>
      </c>
      <c r="C3">
        <v>2489</v>
      </c>
      <c r="D3" s="14">
        <f>Table1[[#This Row],[Ενεργές
Αιτήσεις 
Σε Αστεγία]]/Table1[[#This Row],[Ενεργές
Αιτήσεις]]</f>
        <v>5.4088706347654128E-2</v>
      </c>
      <c r="E3">
        <v>1900</v>
      </c>
      <c r="F3">
        <v>4120</v>
      </c>
      <c r="G3">
        <v>75764</v>
      </c>
      <c r="H3">
        <v>335724</v>
      </c>
      <c r="I3">
        <v>10929</v>
      </c>
      <c r="J3">
        <v>13306</v>
      </c>
      <c r="K3">
        <v>42327</v>
      </c>
      <c r="L3">
        <v>33437</v>
      </c>
      <c r="M3">
        <v>1518</v>
      </c>
      <c r="N3">
        <v>1603</v>
      </c>
      <c r="O3">
        <v>3442</v>
      </c>
      <c r="P3">
        <v>3675</v>
      </c>
      <c r="Q3">
        <v>3092</v>
      </c>
      <c r="R3">
        <v>2866</v>
      </c>
      <c r="S3">
        <v>12880</v>
      </c>
      <c r="T3">
        <v>9431</v>
      </c>
      <c r="U3">
        <v>13687</v>
      </c>
      <c r="V3">
        <v>9409</v>
      </c>
      <c r="W3">
        <v>7374</v>
      </c>
      <c r="X3">
        <v>6096</v>
      </c>
      <c r="Y3">
        <v>5032</v>
      </c>
      <c r="Z3">
        <v>3632</v>
      </c>
      <c r="AA3">
        <v>3810</v>
      </c>
      <c r="AB3">
        <v>11241</v>
      </c>
    </row>
    <row r="4" spans="1:28" x14ac:dyDescent="0.25">
      <c r="A4" t="s">
        <v>50</v>
      </c>
      <c r="B4">
        <v>2978</v>
      </c>
      <c r="C4">
        <v>130</v>
      </c>
      <c r="D4" s="14">
        <f>Table1[[#This Row],[Ενεργές
Αιτήσεις 
Σε Αστεγία]]/Table1[[#This Row],[Ενεργές
Αιτήσεις]]</f>
        <v>4.3653458697112159E-2</v>
      </c>
      <c r="E4">
        <v>94</v>
      </c>
      <c r="F4">
        <v>257</v>
      </c>
      <c r="G4">
        <v>5391</v>
      </c>
      <c r="H4">
        <v>23747</v>
      </c>
      <c r="I4">
        <v>999</v>
      </c>
      <c r="J4">
        <v>1210</v>
      </c>
      <c r="K4">
        <v>2714</v>
      </c>
      <c r="L4">
        <v>2677</v>
      </c>
      <c r="M4">
        <v>126</v>
      </c>
      <c r="N4">
        <v>168</v>
      </c>
      <c r="O4">
        <v>330</v>
      </c>
      <c r="P4">
        <v>313</v>
      </c>
      <c r="Q4">
        <v>275</v>
      </c>
      <c r="R4">
        <v>272</v>
      </c>
      <c r="S4">
        <v>1054</v>
      </c>
      <c r="T4">
        <v>867</v>
      </c>
      <c r="U4">
        <v>695</v>
      </c>
      <c r="V4">
        <v>769</v>
      </c>
      <c r="W4">
        <v>202</v>
      </c>
      <c r="X4">
        <v>258</v>
      </c>
      <c r="Y4">
        <v>199</v>
      </c>
      <c r="Z4">
        <v>187</v>
      </c>
      <c r="AA4">
        <v>172</v>
      </c>
      <c r="AB4">
        <v>713</v>
      </c>
    </row>
    <row r="5" spans="1:28" x14ac:dyDescent="0.25">
      <c r="A5" t="s">
        <v>51</v>
      </c>
      <c r="B5">
        <v>22863</v>
      </c>
      <c r="C5">
        <v>1573</v>
      </c>
      <c r="D5" s="14">
        <f>Table1[[#This Row],[Ενεργές
Αιτήσεις 
Σε Αστεγία]]/Table1[[#This Row],[Ενεργές
Αιτήσεις]]</f>
        <v>6.8801119713073525E-2</v>
      </c>
      <c r="E5">
        <v>2533</v>
      </c>
      <c r="F5">
        <v>1767</v>
      </c>
      <c r="G5">
        <v>41299</v>
      </c>
      <c r="H5">
        <v>140354</v>
      </c>
      <c r="I5">
        <v>7325</v>
      </c>
      <c r="J5">
        <v>8916</v>
      </c>
      <c r="K5">
        <v>20197</v>
      </c>
      <c r="L5">
        <v>21102</v>
      </c>
      <c r="M5">
        <v>1107</v>
      </c>
      <c r="N5">
        <v>1224</v>
      </c>
      <c r="O5">
        <v>2211</v>
      </c>
      <c r="P5">
        <v>2335</v>
      </c>
      <c r="Q5">
        <v>2329</v>
      </c>
      <c r="R5">
        <v>2417</v>
      </c>
      <c r="S5">
        <v>7319</v>
      </c>
      <c r="T5">
        <v>6745</v>
      </c>
      <c r="U5">
        <v>5694</v>
      </c>
      <c r="V5">
        <v>6132</v>
      </c>
      <c r="W5">
        <v>1329</v>
      </c>
      <c r="X5">
        <v>2009</v>
      </c>
      <c r="Y5">
        <v>1702</v>
      </c>
      <c r="Z5">
        <v>2898</v>
      </c>
      <c r="AA5">
        <v>5118</v>
      </c>
      <c r="AB5">
        <v>5201</v>
      </c>
    </row>
    <row r="6" spans="1:28" x14ac:dyDescent="0.25">
      <c r="A6" t="s">
        <v>52</v>
      </c>
      <c r="B6">
        <v>4628</v>
      </c>
      <c r="C6">
        <v>189</v>
      </c>
      <c r="D6" s="14">
        <f>Table1[[#This Row],[Ενεργές
Αιτήσεις 
Σε Αστεγία]]/Table1[[#This Row],[Ενεργές
Αιτήσεις]]</f>
        <v>4.0838375108038026E-2</v>
      </c>
      <c r="E6">
        <v>101</v>
      </c>
      <c r="F6">
        <v>325</v>
      </c>
      <c r="G6">
        <v>8223</v>
      </c>
      <c r="H6">
        <v>31800</v>
      </c>
      <c r="I6">
        <v>1210</v>
      </c>
      <c r="J6">
        <v>1498</v>
      </c>
      <c r="K6">
        <v>4103</v>
      </c>
      <c r="L6">
        <v>4120</v>
      </c>
      <c r="M6">
        <v>138</v>
      </c>
      <c r="N6">
        <v>155</v>
      </c>
      <c r="O6">
        <v>414</v>
      </c>
      <c r="P6">
        <v>438</v>
      </c>
      <c r="Q6">
        <v>370</v>
      </c>
      <c r="R6">
        <v>397</v>
      </c>
      <c r="S6">
        <v>1421</v>
      </c>
      <c r="T6">
        <v>1187</v>
      </c>
      <c r="U6">
        <v>1379</v>
      </c>
      <c r="V6">
        <v>1400</v>
      </c>
      <c r="W6">
        <v>354</v>
      </c>
      <c r="X6">
        <v>505</v>
      </c>
      <c r="Y6">
        <v>346</v>
      </c>
      <c r="Z6">
        <v>294</v>
      </c>
      <c r="AA6">
        <v>184</v>
      </c>
      <c r="AB6">
        <v>909</v>
      </c>
    </row>
    <row r="7" spans="1:28" x14ac:dyDescent="0.25">
      <c r="A7" t="s">
        <v>53</v>
      </c>
      <c r="B7">
        <v>5097</v>
      </c>
      <c r="C7">
        <v>231</v>
      </c>
      <c r="D7" s="14">
        <f>Table1[[#This Row],[Ενεργές
Αιτήσεις 
Σε Αστεγία]]/Table1[[#This Row],[Ενεργές
Αιτήσεις]]</f>
        <v>4.5320776927604473E-2</v>
      </c>
      <c r="E7">
        <v>52</v>
      </c>
      <c r="F7">
        <v>313</v>
      </c>
      <c r="G7">
        <v>8815</v>
      </c>
      <c r="H7">
        <v>36944</v>
      </c>
      <c r="I7">
        <v>1183</v>
      </c>
      <c r="J7">
        <v>1437</v>
      </c>
      <c r="K7">
        <v>4232</v>
      </c>
      <c r="L7">
        <v>4583</v>
      </c>
      <c r="M7">
        <v>154</v>
      </c>
      <c r="N7">
        <v>148</v>
      </c>
      <c r="O7">
        <v>408</v>
      </c>
      <c r="P7">
        <v>413</v>
      </c>
      <c r="Q7">
        <v>336</v>
      </c>
      <c r="R7">
        <v>353</v>
      </c>
      <c r="S7">
        <v>1515</v>
      </c>
      <c r="T7">
        <v>1349</v>
      </c>
      <c r="U7">
        <v>1337</v>
      </c>
      <c r="V7">
        <v>1645</v>
      </c>
      <c r="W7">
        <v>453</v>
      </c>
      <c r="X7">
        <v>644</v>
      </c>
      <c r="Y7">
        <v>538</v>
      </c>
      <c r="Z7">
        <v>361</v>
      </c>
      <c r="AA7">
        <v>105</v>
      </c>
      <c r="AB7">
        <v>868</v>
      </c>
    </row>
    <row r="8" spans="1:28" x14ac:dyDescent="0.25">
      <c r="A8" t="s">
        <v>54</v>
      </c>
      <c r="B8">
        <v>14617</v>
      </c>
      <c r="C8">
        <v>634</v>
      </c>
      <c r="D8" s="14">
        <f>Table1[[#This Row],[Ενεργές
Αιτήσεις 
Σε Αστεγία]]/Table1[[#This Row],[Ενεργές
Αιτήσεις]]</f>
        <v>4.3374153383047134E-2</v>
      </c>
      <c r="E8">
        <v>2819</v>
      </c>
      <c r="F8">
        <v>998</v>
      </c>
      <c r="G8">
        <v>26956</v>
      </c>
      <c r="H8">
        <v>107127</v>
      </c>
      <c r="I8">
        <v>4756</v>
      </c>
      <c r="J8">
        <v>5783</v>
      </c>
      <c r="K8">
        <v>13149</v>
      </c>
      <c r="L8">
        <v>13807</v>
      </c>
      <c r="M8">
        <v>655</v>
      </c>
      <c r="N8">
        <v>711</v>
      </c>
      <c r="O8">
        <v>1495</v>
      </c>
      <c r="P8">
        <v>1624</v>
      </c>
      <c r="Q8">
        <v>1453</v>
      </c>
      <c r="R8">
        <v>1572</v>
      </c>
      <c r="S8">
        <v>4818</v>
      </c>
      <c r="T8">
        <v>4547</v>
      </c>
      <c r="U8">
        <v>3580</v>
      </c>
      <c r="V8">
        <v>3848</v>
      </c>
      <c r="W8">
        <v>1013</v>
      </c>
      <c r="X8">
        <v>1369</v>
      </c>
      <c r="Y8">
        <v>1204</v>
      </c>
      <c r="Z8">
        <v>1102</v>
      </c>
      <c r="AA8">
        <v>7016</v>
      </c>
      <c r="AB8">
        <v>2836</v>
      </c>
    </row>
    <row r="9" spans="1:28" x14ac:dyDescent="0.25">
      <c r="A9" t="s">
        <v>55</v>
      </c>
      <c r="B9">
        <v>1763</v>
      </c>
      <c r="C9">
        <v>200</v>
      </c>
      <c r="D9" s="14">
        <f>Table1[[#This Row],[Ενεργές
Αιτήσεις 
Σε Αστεγία]]/Table1[[#This Row],[Ενεργές
Αιτήσεις]]</f>
        <v>0.11344299489506524</v>
      </c>
      <c r="E9">
        <v>180</v>
      </c>
      <c r="F9">
        <v>186</v>
      </c>
      <c r="G9">
        <v>2740</v>
      </c>
      <c r="H9">
        <v>15173</v>
      </c>
      <c r="I9">
        <v>442</v>
      </c>
      <c r="J9">
        <v>517</v>
      </c>
      <c r="K9">
        <v>1370</v>
      </c>
      <c r="L9">
        <v>1370</v>
      </c>
      <c r="M9">
        <v>81</v>
      </c>
      <c r="N9">
        <v>88</v>
      </c>
      <c r="O9">
        <v>114</v>
      </c>
      <c r="P9">
        <v>128</v>
      </c>
      <c r="Q9">
        <v>125</v>
      </c>
      <c r="R9">
        <v>115</v>
      </c>
      <c r="S9">
        <v>383</v>
      </c>
      <c r="T9">
        <v>363</v>
      </c>
      <c r="U9">
        <v>420</v>
      </c>
      <c r="V9">
        <v>414</v>
      </c>
      <c r="W9">
        <v>229</v>
      </c>
      <c r="X9">
        <v>249</v>
      </c>
      <c r="Y9">
        <v>263</v>
      </c>
      <c r="Z9">
        <v>324</v>
      </c>
      <c r="AA9">
        <v>343</v>
      </c>
      <c r="AB9">
        <v>542</v>
      </c>
    </row>
    <row r="10" spans="1:28" x14ac:dyDescent="0.25">
      <c r="A10" t="s">
        <v>56</v>
      </c>
      <c r="B10">
        <v>31352</v>
      </c>
      <c r="C10">
        <v>2321</v>
      </c>
      <c r="D10" s="14">
        <f>Table1[[#This Row],[Ενεργές
Αιτήσεις 
Σε Αστεγία]]/Table1[[#This Row],[Ενεργές
Αιτήσεις]]</f>
        <v>7.403036488900229E-2</v>
      </c>
      <c r="E10">
        <v>1394</v>
      </c>
      <c r="F10">
        <v>2333</v>
      </c>
      <c r="G10">
        <v>55229</v>
      </c>
      <c r="H10">
        <v>231008</v>
      </c>
      <c r="I10">
        <v>7953</v>
      </c>
      <c r="J10">
        <v>9750</v>
      </c>
      <c r="K10">
        <v>29510</v>
      </c>
      <c r="L10">
        <v>25719</v>
      </c>
      <c r="M10">
        <v>1104</v>
      </c>
      <c r="N10">
        <v>1144</v>
      </c>
      <c r="O10">
        <v>2490</v>
      </c>
      <c r="P10">
        <v>2743</v>
      </c>
      <c r="Q10">
        <v>2353</v>
      </c>
      <c r="R10">
        <v>2329</v>
      </c>
      <c r="S10">
        <v>9115</v>
      </c>
      <c r="T10">
        <v>7336</v>
      </c>
      <c r="U10">
        <v>9295</v>
      </c>
      <c r="V10">
        <v>7655</v>
      </c>
      <c r="W10">
        <v>4936</v>
      </c>
      <c r="X10">
        <v>4257</v>
      </c>
      <c r="Y10">
        <v>3142</v>
      </c>
      <c r="Z10">
        <v>3561</v>
      </c>
      <c r="AA10">
        <v>3058</v>
      </c>
      <c r="AB10">
        <v>6538</v>
      </c>
    </row>
    <row r="11" spans="1:28" x14ac:dyDescent="0.25">
      <c r="A11" t="s">
        <v>57</v>
      </c>
      <c r="B11">
        <v>6210</v>
      </c>
      <c r="C11">
        <v>460</v>
      </c>
      <c r="D11" s="14">
        <f>Table1[[#This Row],[Ενεργές
Αιτήσεις 
Σε Αστεγία]]/Table1[[#This Row],[Ενεργές
Αιτήσεις]]</f>
        <v>7.407407407407407E-2</v>
      </c>
      <c r="E11">
        <v>266</v>
      </c>
      <c r="F11">
        <v>511</v>
      </c>
      <c r="G11">
        <v>10503</v>
      </c>
      <c r="H11">
        <v>56863</v>
      </c>
      <c r="I11">
        <v>1871</v>
      </c>
      <c r="J11">
        <v>2210</v>
      </c>
      <c r="K11">
        <v>5338</v>
      </c>
      <c r="L11">
        <v>5165</v>
      </c>
      <c r="M11">
        <v>282</v>
      </c>
      <c r="N11">
        <v>309</v>
      </c>
      <c r="O11">
        <v>537</v>
      </c>
      <c r="P11">
        <v>616</v>
      </c>
      <c r="Q11">
        <v>415</v>
      </c>
      <c r="R11">
        <v>423</v>
      </c>
      <c r="S11">
        <v>1762</v>
      </c>
      <c r="T11">
        <v>1547</v>
      </c>
      <c r="U11">
        <v>1666</v>
      </c>
      <c r="V11">
        <v>1555</v>
      </c>
      <c r="W11">
        <v>605</v>
      </c>
      <c r="X11">
        <v>659</v>
      </c>
      <c r="Y11">
        <v>802</v>
      </c>
      <c r="Z11">
        <v>663</v>
      </c>
      <c r="AA11">
        <v>471</v>
      </c>
      <c r="AB11">
        <v>1418</v>
      </c>
    </row>
    <row r="12" spans="1:28" x14ac:dyDescent="0.25">
      <c r="A12" t="s">
        <v>58</v>
      </c>
      <c r="B12">
        <v>2321</v>
      </c>
      <c r="C12">
        <v>173</v>
      </c>
      <c r="D12" s="14">
        <f>Table1[[#This Row],[Ενεργές
Αιτήσεις 
Σε Αστεγία]]/Table1[[#This Row],[Ενεργές
Αιτήσεις]]</f>
        <v>7.453683757001292E-2</v>
      </c>
      <c r="E12">
        <v>19</v>
      </c>
      <c r="F12">
        <v>184</v>
      </c>
      <c r="G12">
        <v>4088</v>
      </c>
      <c r="H12">
        <v>20134</v>
      </c>
      <c r="I12">
        <v>743</v>
      </c>
      <c r="J12">
        <v>880</v>
      </c>
      <c r="K12">
        <v>2098</v>
      </c>
      <c r="L12">
        <v>1990</v>
      </c>
      <c r="M12">
        <v>104</v>
      </c>
      <c r="N12">
        <v>111</v>
      </c>
      <c r="O12">
        <v>231</v>
      </c>
      <c r="P12">
        <v>239</v>
      </c>
      <c r="Q12">
        <v>168</v>
      </c>
      <c r="R12">
        <v>190</v>
      </c>
      <c r="S12">
        <v>749</v>
      </c>
      <c r="T12">
        <v>648</v>
      </c>
      <c r="U12">
        <v>556</v>
      </c>
      <c r="V12">
        <v>501</v>
      </c>
      <c r="W12">
        <v>266</v>
      </c>
      <c r="X12">
        <v>267</v>
      </c>
      <c r="Y12">
        <v>280</v>
      </c>
      <c r="Z12">
        <v>240</v>
      </c>
      <c r="AA12">
        <v>37</v>
      </c>
      <c r="AB12">
        <v>501</v>
      </c>
    </row>
    <row r="13" spans="1:28" x14ac:dyDescent="0.25">
      <c r="A13" t="s">
        <v>59</v>
      </c>
      <c r="B13">
        <v>12522</v>
      </c>
      <c r="C13">
        <v>1933</v>
      </c>
      <c r="D13" s="14">
        <f>Table1[[#This Row],[Ενεργές
Αιτήσεις 
Σε Αστεγία]]/Table1[[#This Row],[Ενεργές
Αιτήσεις]]</f>
        <v>0.15436831177128255</v>
      </c>
      <c r="E13">
        <v>2034</v>
      </c>
      <c r="F13">
        <v>1328</v>
      </c>
      <c r="G13">
        <v>21337</v>
      </c>
      <c r="H13">
        <v>77380</v>
      </c>
      <c r="I13">
        <v>3830</v>
      </c>
      <c r="J13">
        <v>4647</v>
      </c>
      <c r="K13">
        <v>10489</v>
      </c>
      <c r="L13">
        <v>10848</v>
      </c>
      <c r="M13">
        <v>632</v>
      </c>
      <c r="N13">
        <v>670</v>
      </c>
      <c r="O13">
        <v>1108</v>
      </c>
      <c r="P13">
        <v>1198</v>
      </c>
      <c r="Q13">
        <v>1188</v>
      </c>
      <c r="R13">
        <v>1252</v>
      </c>
      <c r="S13">
        <v>3656</v>
      </c>
      <c r="T13">
        <v>3338</v>
      </c>
      <c r="U13">
        <v>2959</v>
      </c>
      <c r="V13">
        <v>3120</v>
      </c>
      <c r="W13">
        <v>840</v>
      </c>
      <c r="X13">
        <v>1154</v>
      </c>
      <c r="Y13">
        <v>817</v>
      </c>
      <c r="Z13">
        <v>3066</v>
      </c>
      <c r="AA13">
        <v>3664</v>
      </c>
      <c r="AB13">
        <v>3915</v>
      </c>
    </row>
    <row r="14" spans="1:28" x14ac:dyDescent="0.25">
      <c r="A14" t="s">
        <v>60</v>
      </c>
      <c r="B14">
        <v>10061</v>
      </c>
      <c r="C14">
        <v>406</v>
      </c>
      <c r="D14" s="14">
        <f>Table1[[#This Row],[Ενεργές
Αιτήσεις 
Σε Αστεγία]]/Table1[[#This Row],[Ενεργές
Αιτήσεις]]</f>
        <v>4.0353841566444684E-2</v>
      </c>
      <c r="E14">
        <v>1075</v>
      </c>
      <c r="F14">
        <v>777</v>
      </c>
      <c r="G14">
        <v>17609</v>
      </c>
      <c r="H14">
        <v>65001</v>
      </c>
      <c r="I14">
        <v>3003</v>
      </c>
      <c r="J14">
        <v>3682</v>
      </c>
      <c r="K14">
        <v>8760</v>
      </c>
      <c r="L14">
        <v>8849</v>
      </c>
      <c r="M14">
        <v>422</v>
      </c>
      <c r="N14">
        <v>462</v>
      </c>
      <c r="O14">
        <v>908</v>
      </c>
      <c r="P14">
        <v>1022</v>
      </c>
      <c r="Q14">
        <v>933</v>
      </c>
      <c r="R14">
        <v>921</v>
      </c>
      <c r="S14">
        <v>3092</v>
      </c>
      <c r="T14">
        <v>2657</v>
      </c>
      <c r="U14">
        <v>2613</v>
      </c>
      <c r="V14">
        <v>2788</v>
      </c>
      <c r="W14">
        <v>707</v>
      </c>
      <c r="X14">
        <v>895</v>
      </c>
      <c r="Y14">
        <v>617</v>
      </c>
      <c r="Z14">
        <v>726</v>
      </c>
      <c r="AA14">
        <v>1926</v>
      </c>
      <c r="AB14">
        <v>2241</v>
      </c>
    </row>
    <row r="15" spans="1:28" x14ac:dyDescent="0.25">
      <c r="B15">
        <f>SUBTOTAL(109,Table1[Ενεργές
Αιτήσεις])</f>
        <v>173414</v>
      </c>
      <c r="C15">
        <f>SUBTOTAL(109,Table1[Ενεργές
Αιτήσεις 
Σε Αστεγία])</f>
        <v>11107</v>
      </c>
      <c r="D15" s="14">
        <f>Table1[[#Totals],[Ενεργές
Αιτήσεις 
Σε Αστεγία]]/Table1[[#Totals],[Ενεργές
Αιτήσεις]]</f>
        <v>6.404903871659727E-2</v>
      </c>
      <c r="E15">
        <f>SUBTOTAL(109,Table1[Ενεργές
Αιτήσεις 
Σε Καταυλισμό])</f>
        <v>13410</v>
      </c>
      <c r="F15">
        <f>SUBTOTAL(109,Table1[Ενεργές
Αιτήσεις 
Μονογονεϊκές])</f>
        <v>13868</v>
      </c>
      <c r="G15">
        <f>SUBTOTAL(109,Table1[Ενεργά Μέλη])</f>
        <v>302964</v>
      </c>
      <c r="H15" s="17">
        <f>SUBTOTAL(109,Table1[Συνολικά Μέλη])</f>
        <v>1241678</v>
      </c>
      <c r="I15">
        <f>SUBTOTAL(109,Table1[Ενεργά Μέλη
0 - 15])</f>
        <v>48160</v>
      </c>
      <c r="J15">
        <f>SUBTOTAL(109,Table1[Ενεργά Μέλη
0 - 18])</f>
        <v>58704</v>
      </c>
      <c r="K15">
        <f>SUBTOTAL(109,Table1[Ενεργά Μέλη
Θηλυκά])</f>
        <v>157561</v>
      </c>
      <c r="L15">
        <f>SUBTOTAL(109,Table1[Ενεργά Μέλη
Αρσενικά])</f>
        <v>145403</v>
      </c>
      <c r="M15">
        <f>SUBTOTAL(109,Table1[Ενεργά Μέλη
Θηλυκά
0-5])</f>
        <v>6917</v>
      </c>
      <c r="N15">
        <f>SUBTOTAL(109,Table1[Ενεργά Μέλη
Αρσενικά
0-5])</f>
        <v>7419</v>
      </c>
      <c r="O15">
        <f>SUBTOTAL(109,Table1[Ενεργά Μέλη
Θηλυκά
6-15])</f>
        <v>14851</v>
      </c>
      <c r="P15">
        <f>SUBTOTAL(109,Table1[Ενεργά Μέλη
Αρσενικά
6-15])</f>
        <v>16031</v>
      </c>
      <c r="Q15">
        <f>SUBTOTAL(109,Table1[Ενεργά Μέλη
Θηλυκά
16-24])</f>
        <v>14439</v>
      </c>
      <c r="R15">
        <f>SUBTOTAL(109,Table1[Ενεργά Μέλη
Αρσενικά
16-24])</f>
        <v>14359</v>
      </c>
      <c r="S15">
        <f>SUBTOTAL(109,Table1[Ενεργά Μέλη
Θηλυκά
25-49])</f>
        <v>52168</v>
      </c>
      <c r="T15">
        <f>SUBTOTAL(109,Table1[Ενεργά Μέλη
Αρσενικά
25-49])</f>
        <v>43639</v>
      </c>
      <c r="U15">
        <f>SUBTOTAL(109,Table1[Ενεργά Μέλη
Θηλυκά
50-64])</f>
        <v>47906</v>
      </c>
      <c r="V15">
        <f>SUBTOTAL(109,Table1[Ενεργά Μέλη
Αρσενικά
50-64])</f>
        <v>42720</v>
      </c>
      <c r="W15">
        <f>SUBTOTAL(109,Table1[Ενεργά Μέλη
Θηλυκά
65+])</f>
        <v>19883</v>
      </c>
      <c r="X15">
        <f>SUBTOTAL(109,Table1[Ενεργά Μέλη
Αρσενικά
65+])</f>
        <v>19690</v>
      </c>
      <c r="Y15">
        <f>SUBTOTAL(109,Table1[Ενεργά Μέλη
ΑΜΕΑ])</f>
        <v>16855</v>
      </c>
      <c r="Z15">
        <f>SUBTOTAL(109,Table1[Ενεργά Μέλη
Σε Αστεγία])</f>
        <v>17653</v>
      </c>
      <c r="AA15">
        <f>SUBTOTAL(109,Table1[Ενεργά Μέλη
Σε Καταυλισμό])</f>
        <v>28542</v>
      </c>
      <c r="AB15">
        <f>SUBTOTAL(109,Table1[Ενεργά Μέλη
Σε Μονογονεϊκές 
Οικογένειες])</f>
        <v>39113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Κατανομή_ΠΥ</vt:lpstr>
      <vt:lpstr>Αναλυτικά στοιχεία αιτήσεων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   USER</cp:lastModifiedBy>
  <cp:lastPrinted>2023-12-04T11:55:53Z</cp:lastPrinted>
  <dcterms:created xsi:type="dcterms:W3CDTF">2023-12-04T10:30:28Z</dcterms:created>
  <dcterms:modified xsi:type="dcterms:W3CDTF">2023-12-27T15:20:21Z</dcterms:modified>
</cp:coreProperties>
</file>